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Users\McLaughlin\2021 Session Planning\"/>
    </mc:Choice>
  </mc:AlternateContent>
  <xr:revisionPtr revIDLastSave="0" documentId="13_ncr:1_{ED99D55D-BFE0-4FA4-8DA0-8E2F404610A1}" xr6:coauthVersionLast="45" xr6:coauthVersionMax="45" xr10:uidLastSave="{00000000-0000-0000-0000-000000000000}"/>
  <bookViews>
    <workbookView xWindow="-108" yWindow="-108" windowWidth="23256" windowHeight="14016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Y16" i="1" l="1"/>
  <c r="T17" i="1"/>
  <c r="D18" i="1" l="1"/>
  <c r="D20" i="1" s="1"/>
  <c r="D21" i="1"/>
  <c r="D22" i="1"/>
  <c r="E18" i="1"/>
  <c r="E20" i="1" s="1"/>
  <c r="E21" i="1"/>
  <c r="E22" i="1"/>
  <c r="F18" i="1"/>
  <c r="F20" i="1" s="1"/>
  <c r="F21" i="1"/>
  <c r="F22" i="1"/>
  <c r="G18" i="1"/>
  <c r="G20" i="1" s="1"/>
  <c r="G21" i="1"/>
  <c r="G22" i="1"/>
  <c r="H18" i="1"/>
  <c r="H20" i="1" s="1"/>
  <c r="H21" i="1"/>
  <c r="H22" i="1"/>
  <c r="I18" i="1"/>
  <c r="I20" i="1" s="1"/>
  <c r="I21" i="1"/>
  <c r="I22" i="1"/>
  <c r="J18" i="1"/>
  <c r="J20" i="1" s="1"/>
  <c r="J21" i="1"/>
  <c r="J22" i="1"/>
  <c r="K18" i="1"/>
  <c r="K20" i="1" s="1"/>
  <c r="K21" i="1"/>
  <c r="K22" i="1"/>
  <c r="L18" i="1"/>
  <c r="L20" i="1" s="1"/>
  <c r="L21" i="1"/>
  <c r="L22" i="1"/>
  <c r="M18" i="1"/>
  <c r="M20" i="1" s="1"/>
  <c r="M21" i="1"/>
  <c r="M22" i="1"/>
  <c r="N18" i="1"/>
  <c r="N20" i="1" s="1"/>
  <c r="N21" i="1"/>
  <c r="N22" i="1"/>
  <c r="O18" i="1"/>
  <c r="O20" i="1" s="1"/>
  <c r="O21" i="1"/>
  <c r="O22" i="1"/>
  <c r="P18" i="1"/>
  <c r="P20" i="1" s="1"/>
  <c r="P21" i="1"/>
  <c r="P22" i="1"/>
  <c r="Q18" i="1"/>
  <c r="Q20" i="1" s="1"/>
  <c r="Q21" i="1"/>
  <c r="Q22" i="1"/>
  <c r="R18" i="1"/>
  <c r="R20" i="1" s="1"/>
  <c r="R21" i="1"/>
  <c r="R22" i="1"/>
  <c r="S18" i="1"/>
  <c r="S20" i="1" s="1"/>
  <c r="S21" i="1"/>
  <c r="S22" i="1"/>
  <c r="T18" i="1"/>
  <c r="T20" i="1" s="1"/>
  <c r="T21" i="1"/>
  <c r="T22" i="1"/>
  <c r="U18" i="1"/>
  <c r="U20" i="1" s="1"/>
  <c r="U21" i="1"/>
  <c r="U22" i="1"/>
  <c r="V18" i="1"/>
  <c r="V20" i="1" s="1"/>
  <c r="V21" i="1"/>
  <c r="V22" i="1"/>
  <c r="W18" i="1"/>
  <c r="W20" i="1" s="1"/>
  <c r="W21" i="1"/>
  <c r="W22" i="1"/>
  <c r="X18" i="1"/>
  <c r="X20" i="1" s="1"/>
  <c r="X21" i="1"/>
  <c r="X22" i="1"/>
  <c r="C18" i="1"/>
  <c r="C20" i="1" s="1"/>
  <c r="Y21" i="1"/>
  <c r="Y22" i="1"/>
  <c r="Y24" i="1"/>
  <c r="Y4" i="1"/>
  <c r="Y5" i="1"/>
  <c r="Y6" i="1"/>
  <c r="Y7" i="1"/>
  <c r="Y8" i="1"/>
  <c r="Y9" i="1"/>
  <c r="Y10" i="1"/>
  <c r="Y11" i="1"/>
  <c r="Y12" i="1"/>
  <c r="Y13" i="1"/>
  <c r="Y14" i="1"/>
  <c r="Y15" i="1"/>
  <c r="C21" i="1"/>
  <c r="C22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C17" i="1"/>
  <c r="X23" i="1" l="1"/>
  <c r="T23" i="1"/>
  <c r="T25" i="1" s="1"/>
  <c r="T26" i="1" s="1"/>
  <c r="P23" i="1"/>
  <c r="L23" i="1"/>
  <c r="H23" i="1"/>
  <c r="D23" i="1"/>
  <c r="D25" i="1" s="1"/>
  <c r="D26" i="1" s="1"/>
  <c r="C23" i="1"/>
  <c r="V23" i="1"/>
  <c r="R23" i="1"/>
  <c r="N23" i="1"/>
  <c r="N25" i="1" s="1"/>
  <c r="N26" i="1" s="1"/>
  <c r="J23" i="1"/>
  <c r="F23" i="1"/>
  <c r="Y23" i="1"/>
  <c r="W23" i="1"/>
  <c r="W25" i="1" s="1"/>
  <c r="W26" i="1" s="1"/>
  <c r="U23" i="1"/>
  <c r="U25" i="1" s="1"/>
  <c r="U26" i="1" s="1"/>
  <c r="S23" i="1"/>
  <c r="Q23" i="1"/>
  <c r="Q25" i="1" s="1"/>
  <c r="Q26" i="1" s="1"/>
  <c r="O23" i="1"/>
  <c r="O25" i="1" s="1"/>
  <c r="O26" i="1" s="1"/>
  <c r="M23" i="1"/>
  <c r="M25" i="1" s="1"/>
  <c r="M26" i="1" s="1"/>
  <c r="K23" i="1"/>
  <c r="I23" i="1"/>
  <c r="I25" i="1" s="1"/>
  <c r="I26" i="1" s="1"/>
  <c r="G23" i="1"/>
  <c r="G25" i="1" s="1"/>
  <c r="G26" i="1" s="1"/>
  <c r="E23" i="1"/>
  <c r="E25" i="1" s="1"/>
  <c r="E26" i="1" s="1"/>
  <c r="X25" i="1"/>
  <c r="X26" i="1" s="1"/>
  <c r="V25" i="1"/>
  <c r="V26" i="1" s="1"/>
  <c r="S25" i="1"/>
  <c r="S26" i="1" s="1"/>
  <c r="R25" i="1"/>
  <c r="R26" i="1" s="1"/>
  <c r="P25" i="1"/>
  <c r="P26" i="1" s="1"/>
  <c r="L25" i="1"/>
  <c r="L26" i="1" s="1"/>
  <c r="K25" i="1"/>
  <c r="K26" i="1" s="1"/>
  <c r="J25" i="1"/>
  <c r="J26" i="1" s="1"/>
  <c r="H25" i="1"/>
  <c r="H26" i="1" s="1"/>
  <c r="F25" i="1"/>
  <c r="F26" i="1" s="1"/>
  <c r="Y18" i="1"/>
  <c r="Y20" i="1"/>
  <c r="C25" i="1"/>
  <c r="C26" i="1" s="1"/>
  <c r="Y17" i="1"/>
  <c r="Y19" i="1" l="1"/>
  <c r="Y25" i="1"/>
  <c r="Y26" i="1" s="1"/>
</calcChain>
</file>

<file path=xl/sharedStrings.xml><?xml version="1.0" encoding="utf-8"?>
<sst xmlns="http://schemas.openxmlformats.org/spreadsheetml/2006/main" count="49" uniqueCount="49">
  <si>
    <t>Case Type Category</t>
  </si>
  <si>
    <t>Case Weight in Minutes</t>
  </si>
  <si>
    <t>Statewide Totals</t>
  </si>
  <si>
    <t>Child Abuse and Neglect (DN)</t>
  </si>
  <si>
    <t>Criminal (DC)</t>
  </si>
  <si>
    <t xml:space="preserve">Civil (DV) </t>
  </si>
  <si>
    <t>Juvenile (DJ)</t>
  </si>
  <si>
    <t>Domestic Relations (DR)</t>
  </si>
  <si>
    <t>Commitment of a Person with Dev. Disability (DD)</t>
  </si>
  <si>
    <t>Paternity (DF)</t>
  </si>
  <si>
    <t>Commitment of a Person with a Mental Illness (DI)</t>
  </si>
  <si>
    <t>Guardian/Conservator (DG)</t>
  </si>
  <si>
    <t>Adoptions (DA)</t>
  </si>
  <si>
    <t>Probate (DP)</t>
  </si>
  <si>
    <t>Investigative Subpoena/Search Warrant (IS SW)</t>
  </si>
  <si>
    <t>Drug &amp; Other Treatment Courts</t>
  </si>
  <si>
    <t>Total Annual Filings</t>
  </si>
  <si>
    <t>Case-Specific Workload = (Weights x Filings)</t>
  </si>
  <si>
    <t>Annual Travel per District</t>
  </si>
  <si>
    <t>Case Specific Workload + Annual Travel</t>
  </si>
  <si>
    <t>Annual Per Judge Availability  (212 days * 480 minutes)</t>
  </si>
  <si>
    <t>Average Annual Non-Case Related Work (61 minutes/day * 212 days)</t>
  </si>
  <si>
    <t>Annual Availability per Judge (in minutes)</t>
  </si>
  <si>
    <t>Allocated Judge per District (includes Standing Masters @ .50 FTE each)</t>
  </si>
  <si>
    <t>Total Judicial Demand</t>
  </si>
  <si>
    <t>Judge Need per District</t>
  </si>
  <si>
    <r>
      <t>District 1</t>
    </r>
    <r>
      <rPr>
        <sz val="12"/>
        <rFont val="Times New Roman"/>
        <family val="1"/>
      </rPr>
      <t xml:space="preserve">      Cases Filed     Broadwater      Lewis &amp; Clark</t>
    </r>
  </si>
  <si>
    <r>
      <t xml:space="preserve">District 2     </t>
    </r>
    <r>
      <rPr>
        <sz val="12"/>
        <rFont val="Times New Roman"/>
        <family val="1"/>
      </rPr>
      <t>Cases Filed</t>
    </r>
    <r>
      <rPr>
        <b/>
        <sz val="12"/>
        <rFont val="Times New Roman"/>
        <family val="1"/>
      </rPr>
      <t xml:space="preserve">     </t>
    </r>
    <r>
      <rPr>
        <sz val="12"/>
        <rFont val="Times New Roman"/>
        <family val="1"/>
      </rPr>
      <t xml:space="preserve"> Silver Bow</t>
    </r>
  </si>
  <si>
    <r>
      <t xml:space="preserve">District 3  </t>
    </r>
    <r>
      <rPr>
        <sz val="12"/>
        <rFont val="Times New Roman"/>
        <family val="1"/>
      </rPr>
      <t>Cases Filed</t>
    </r>
    <r>
      <rPr>
        <b/>
        <sz val="12"/>
        <rFont val="Times New Roman"/>
        <family val="1"/>
      </rPr>
      <t xml:space="preserve">     </t>
    </r>
    <r>
      <rPr>
        <sz val="12"/>
        <rFont val="Times New Roman"/>
        <family val="1"/>
      </rPr>
      <t>Dear Lodge      Granite     Powell</t>
    </r>
  </si>
  <si>
    <r>
      <t xml:space="preserve">District 4 </t>
    </r>
    <r>
      <rPr>
        <sz val="12"/>
        <rFont val="Times New Roman"/>
        <family val="1"/>
      </rPr>
      <t xml:space="preserve">     Cases Filed      Mineral      Missoula</t>
    </r>
  </si>
  <si>
    <r>
      <t xml:space="preserve">District 5 </t>
    </r>
    <r>
      <rPr>
        <sz val="12"/>
        <rFont val="Times New Roman"/>
        <family val="1"/>
      </rPr>
      <t xml:space="preserve">     Cases Filed    Beaverhead    Jefferson    Madison</t>
    </r>
  </si>
  <si>
    <r>
      <t xml:space="preserve">District 6 </t>
    </r>
    <r>
      <rPr>
        <sz val="12"/>
        <rFont val="Times New Roman"/>
        <family val="1"/>
      </rPr>
      <t xml:space="preserve">       Cases Filed        Park         Sweet Grass</t>
    </r>
  </si>
  <si>
    <r>
      <t xml:space="preserve">District 7  </t>
    </r>
    <r>
      <rPr>
        <sz val="12"/>
        <rFont val="Times New Roman"/>
        <family val="1"/>
      </rPr>
      <t xml:space="preserve">    Cases Filed       Dawson     McCone    Prairie    Richland   Wibaux</t>
    </r>
  </si>
  <si>
    <r>
      <t xml:space="preserve">District 8  </t>
    </r>
    <r>
      <rPr>
        <sz val="12"/>
        <rFont val="Times New Roman"/>
        <family val="1"/>
      </rPr>
      <t xml:space="preserve">    Cases Filed      Cascade</t>
    </r>
  </si>
  <si>
    <r>
      <t xml:space="preserve">District 9  </t>
    </r>
    <r>
      <rPr>
        <sz val="12"/>
        <rFont val="Times New Roman"/>
        <family val="1"/>
      </rPr>
      <t xml:space="preserve">      Cases Filed      Glacier    Pondera    Teton    Toole</t>
    </r>
  </si>
  <si>
    <r>
      <t xml:space="preserve">District 10  </t>
    </r>
    <r>
      <rPr>
        <sz val="12"/>
        <rFont val="Times New Roman"/>
        <family val="1"/>
      </rPr>
      <t xml:space="preserve">    Cases Filed     Fergus     Judith Basin     Petroleum</t>
    </r>
  </si>
  <si>
    <r>
      <t xml:space="preserve">District 11    </t>
    </r>
    <r>
      <rPr>
        <sz val="12"/>
        <rFont val="Times New Roman"/>
        <family val="1"/>
      </rPr>
      <t>Cases Filed</t>
    </r>
    <r>
      <rPr>
        <b/>
        <sz val="12"/>
        <rFont val="Times New Roman"/>
        <family val="1"/>
      </rPr>
      <t xml:space="preserve">      </t>
    </r>
    <r>
      <rPr>
        <sz val="12"/>
        <rFont val="Times New Roman"/>
        <family val="1"/>
      </rPr>
      <t>Flathead</t>
    </r>
  </si>
  <si>
    <r>
      <t xml:space="preserve">District 12  </t>
    </r>
    <r>
      <rPr>
        <sz val="12"/>
        <rFont val="Times New Roman"/>
        <family val="1"/>
      </rPr>
      <t xml:space="preserve">    Cases Filed      Chouteau          Hill         Liberty</t>
    </r>
  </si>
  <si>
    <r>
      <t xml:space="preserve">District 13  </t>
    </r>
    <r>
      <rPr>
        <sz val="12"/>
        <rFont val="Times New Roman"/>
        <family val="1"/>
      </rPr>
      <t xml:space="preserve">      Cases Filed      Yellowstone</t>
    </r>
  </si>
  <si>
    <r>
      <t xml:space="preserve">District 14    </t>
    </r>
    <r>
      <rPr>
        <sz val="12"/>
        <rFont val="Times New Roman"/>
        <family val="1"/>
      </rPr>
      <t xml:space="preserve">  Cases Filed      Golden Valley     Meagher     Musselshell     Wheatland</t>
    </r>
  </si>
  <si>
    <r>
      <t xml:space="preserve">District 15  </t>
    </r>
    <r>
      <rPr>
        <sz val="12"/>
        <rFont val="Times New Roman"/>
        <family val="1"/>
      </rPr>
      <t xml:space="preserve">    Cases Filed      Daniels    Sheridan    Roosevelt</t>
    </r>
  </si>
  <si>
    <r>
      <t xml:space="preserve">District 16  </t>
    </r>
    <r>
      <rPr>
        <sz val="12"/>
        <rFont val="Times New Roman"/>
        <family val="1"/>
      </rPr>
      <t xml:space="preserve">     Cases Filed      Carter     Custer    Garfield    Fallon     Power River     Rosebud    Treasure</t>
    </r>
  </si>
  <si>
    <r>
      <t xml:space="preserve">District 17    </t>
    </r>
    <r>
      <rPr>
        <sz val="12"/>
        <rFont val="Times New Roman"/>
        <family val="1"/>
      </rPr>
      <t>Cases Filed</t>
    </r>
    <r>
      <rPr>
        <b/>
        <sz val="12"/>
        <rFont val="Times New Roman"/>
        <family val="1"/>
      </rPr>
      <t xml:space="preserve">      </t>
    </r>
    <r>
      <rPr>
        <sz val="12"/>
        <rFont val="Times New Roman"/>
        <family val="1"/>
      </rPr>
      <t>Blaine    Phillips    Valley</t>
    </r>
  </si>
  <si>
    <r>
      <t xml:space="preserve">District 18  </t>
    </r>
    <r>
      <rPr>
        <sz val="12"/>
        <rFont val="Times New Roman"/>
        <family val="1"/>
      </rPr>
      <t xml:space="preserve">   Cases Filed      Gallatin</t>
    </r>
  </si>
  <si>
    <r>
      <t xml:space="preserve">District 19  </t>
    </r>
    <r>
      <rPr>
        <sz val="12"/>
        <rFont val="Times New Roman"/>
        <family val="1"/>
      </rPr>
      <t xml:space="preserve"> Cases Filed </t>
    </r>
    <r>
      <rPr>
        <b/>
        <sz val="12"/>
        <rFont val="Times New Roman"/>
        <family val="1"/>
      </rPr>
      <t xml:space="preserve">      </t>
    </r>
    <r>
      <rPr>
        <sz val="12"/>
        <rFont val="Times New Roman"/>
        <family val="1"/>
      </rPr>
      <t>Lincoln</t>
    </r>
  </si>
  <si>
    <r>
      <t xml:space="preserve">District 20    </t>
    </r>
    <r>
      <rPr>
        <sz val="12"/>
        <rFont val="Times New Roman"/>
        <family val="1"/>
      </rPr>
      <t xml:space="preserve">  Cases Filed      Lake    Sanders</t>
    </r>
  </si>
  <si>
    <r>
      <t xml:space="preserve">District 21  </t>
    </r>
    <r>
      <rPr>
        <sz val="12"/>
        <rFont val="Times New Roman"/>
        <family val="1"/>
      </rPr>
      <t xml:space="preserve">    Cases Filed      Ravalli</t>
    </r>
  </si>
  <si>
    <r>
      <t xml:space="preserve">District 22 </t>
    </r>
    <r>
      <rPr>
        <sz val="12"/>
        <rFont val="Times New Roman"/>
        <family val="1"/>
      </rPr>
      <t xml:space="preserve">   Cases Filed      Big Horn    Carbon    Stillwater</t>
    </r>
  </si>
  <si>
    <t xml:space="preserve">Montana District Courts Judicial Need Model: Case Weights with 2020 Case Filings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</si>
</sst>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2" borderId="1" xfId="2" applyFont="1" applyFill="1" applyBorder="1" applyAlignment="1">
      <alignment vertical="top"/>
    </xf>
    <xf numFmtId="0" fontId="3" fillId="2" borderId="2" xfId="2" applyFont="1" applyFill="1" applyBorder="1" applyAlignment="1">
      <alignment horizontal="center" vertical="top" wrapText="1"/>
    </xf>
    <xf numFmtId="0" fontId="4" fillId="0" borderId="3" xfId="2" applyFont="1" applyBorder="1"/>
    <xf numFmtId="0" fontId="4" fillId="0" borderId="4" xfId="2" applyFont="1" applyBorder="1" applyAlignment="1">
      <alignment horizontal="center"/>
    </xf>
    <xf numFmtId="3" fontId="4" fillId="0" borderId="4" xfId="2" applyNumberFormat="1" applyFont="1" applyFill="1" applyBorder="1" applyAlignment="1">
      <alignment horizontal="center"/>
    </xf>
    <xf numFmtId="3" fontId="4" fillId="0" borderId="4" xfId="2" applyNumberFormat="1" applyFont="1" applyBorder="1" applyAlignment="1">
      <alignment horizontal="center"/>
    </xf>
    <xf numFmtId="0" fontId="4" fillId="2" borderId="5" xfId="2" applyFont="1" applyFill="1" applyBorder="1"/>
    <xf numFmtId="0" fontId="4" fillId="2" borderId="6" xfId="2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0" fontId="4" fillId="0" borderId="5" xfId="2" applyFont="1" applyBorder="1"/>
    <xf numFmtId="0" fontId="4" fillId="0" borderId="6" xfId="2" applyFont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4" fillId="0" borderId="6" xfId="2" applyNumberFormat="1" applyFont="1" applyBorder="1" applyAlignment="1">
      <alignment horizontal="center"/>
    </xf>
    <xf numFmtId="0" fontId="4" fillId="0" borderId="5" xfId="2" applyFont="1" applyFill="1" applyBorder="1"/>
    <xf numFmtId="3" fontId="4" fillId="0" borderId="6" xfId="3" applyNumberFormat="1" applyFont="1" applyBorder="1" applyAlignment="1">
      <alignment horizontal="center"/>
    </xf>
    <xf numFmtId="3" fontId="4" fillId="0" borderId="6" xfId="3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left"/>
    </xf>
    <xf numFmtId="0" fontId="4" fillId="2" borderId="2" xfId="2" applyFont="1" applyFill="1" applyBorder="1" applyAlignment="1"/>
    <xf numFmtId="3" fontId="3" fillId="2" borderId="2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wrapText="1"/>
    </xf>
    <xf numFmtId="3" fontId="3" fillId="2" borderId="8" xfId="2" applyNumberFormat="1" applyFont="1" applyFill="1" applyBorder="1" applyAlignment="1">
      <alignment horizontal="center" wrapText="1"/>
    </xf>
    <xf numFmtId="3" fontId="3" fillId="2" borderId="2" xfId="2" applyNumberFormat="1" applyFont="1" applyFill="1" applyBorder="1" applyAlignment="1">
      <alignment horizontal="center" wrapText="1"/>
    </xf>
    <xf numFmtId="0" fontId="3" fillId="0" borderId="5" xfId="2" applyFont="1" applyBorder="1"/>
    <xf numFmtId="2" fontId="3" fillId="0" borderId="7" xfId="2" applyNumberFormat="1" applyFont="1" applyBorder="1"/>
    <xf numFmtId="0" fontId="5" fillId="0" borderId="6" xfId="4" applyFont="1" applyBorder="1" applyAlignment="1">
      <alignment horizontal="center" vertical="top" wrapText="1"/>
    </xf>
    <xf numFmtId="0" fontId="5" fillId="0" borderId="6" xfId="4" applyFont="1" applyFill="1" applyBorder="1" applyAlignment="1">
      <alignment horizontal="center" vertical="top" wrapText="1"/>
    </xf>
    <xf numFmtId="39" fontId="4" fillId="0" borderId="6" xfId="1" applyNumberFormat="1" applyFont="1" applyBorder="1" applyAlignment="1">
      <alignment horizontal="center"/>
    </xf>
    <xf numFmtId="39" fontId="4" fillId="0" borderId="6" xfId="2" applyNumberFormat="1" applyFont="1" applyFill="1" applyBorder="1" applyAlignment="1">
      <alignment horizontal="center"/>
    </xf>
    <xf numFmtId="2" fontId="3" fillId="2" borderId="2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horizontal="left"/>
    </xf>
    <xf numFmtId="0" fontId="3" fillId="2" borderId="8" xfId="2" applyFont="1" applyFill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4" fillId="0" borderId="5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 wrapText="1"/>
    </xf>
    <xf numFmtId="0" fontId="3" fillId="2" borderId="8" xfId="2" applyFont="1" applyFill="1" applyBorder="1" applyAlignment="1">
      <alignment horizontal="left" wrapText="1"/>
    </xf>
    <xf numFmtId="0" fontId="4" fillId="0" borderId="5" xfId="2" applyFont="1" applyBorder="1" applyAlignment="1">
      <alignment horizontal="left" wrapText="1"/>
    </xf>
    <xf numFmtId="0" fontId="4" fillId="0" borderId="7" xfId="2" applyFont="1" applyBorder="1" applyAlignment="1">
      <alignment horizontal="left" wrapText="1"/>
    </xf>
    <xf numFmtId="0" fontId="4" fillId="0" borderId="5" xfId="2" applyNumberFormat="1" applyFont="1" applyFill="1" applyBorder="1" applyAlignment="1" applyProtection="1">
      <alignment horizontal="left"/>
    </xf>
    <xf numFmtId="0" fontId="4" fillId="0" borderId="7" xfId="2" applyNumberFormat="1" applyFont="1" applyFill="1" applyBorder="1" applyAlignment="1" applyProtection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Normal_Sheet6" xfId="4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6"/>
  <sheetViews>
    <sheetView tabSelected="1" zoomScaleNormal="100" zoomScalePageLayoutView="125"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Y26" sqref="Y26"/>
    </sheetView>
  </sheetViews>
  <sheetFormatPr defaultColWidth="11.19921875" defaultRowHeight="15.6" x14ac:dyDescent="0.3"/>
  <cols>
    <col min="1" max="1" width="39.59765625" customWidth="1"/>
  </cols>
  <sheetData>
    <row r="2" spans="1:25" x14ac:dyDescent="0.3">
      <c r="A2" s="32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40.4" x14ac:dyDescent="0.3">
      <c r="A3" s="1" t="s">
        <v>0</v>
      </c>
      <c r="B3" s="2" t="s">
        <v>1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  <c r="H3" s="2" t="s">
        <v>31</v>
      </c>
      <c r="I3" s="2" t="s">
        <v>32</v>
      </c>
      <c r="J3" s="2" t="s">
        <v>33</v>
      </c>
      <c r="K3" s="2" t="s">
        <v>34</v>
      </c>
      <c r="L3" s="2" t="s">
        <v>35</v>
      </c>
      <c r="M3" s="2" t="s">
        <v>36</v>
      </c>
      <c r="N3" s="2" t="s">
        <v>37</v>
      </c>
      <c r="O3" s="2" t="s">
        <v>38</v>
      </c>
      <c r="P3" s="2" t="s">
        <v>39</v>
      </c>
      <c r="Q3" s="2" t="s">
        <v>40</v>
      </c>
      <c r="R3" s="2" t="s">
        <v>41</v>
      </c>
      <c r="S3" s="2" t="s">
        <v>42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2</v>
      </c>
    </row>
    <row r="4" spans="1:25" x14ac:dyDescent="0.3">
      <c r="A4" s="3" t="s">
        <v>3</v>
      </c>
      <c r="B4" s="4">
        <v>204</v>
      </c>
      <c r="C4" s="5">
        <v>153</v>
      </c>
      <c r="D4" s="6">
        <v>119</v>
      </c>
      <c r="E4" s="6">
        <v>25</v>
      </c>
      <c r="F4" s="5">
        <v>121</v>
      </c>
      <c r="G4" s="6">
        <v>33</v>
      </c>
      <c r="H4" s="6">
        <v>24</v>
      </c>
      <c r="I4" s="6">
        <v>35</v>
      </c>
      <c r="J4" s="5">
        <v>441</v>
      </c>
      <c r="K4" s="6">
        <v>81</v>
      </c>
      <c r="L4" s="6">
        <v>40</v>
      </c>
      <c r="M4" s="5">
        <v>126</v>
      </c>
      <c r="N4" s="6">
        <v>23</v>
      </c>
      <c r="O4" s="5">
        <v>533</v>
      </c>
      <c r="P4" s="6">
        <v>16</v>
      </c>
      <c r="Q4" s="6">
        <v>4</v>
      </c>
      <c r="R4" s="6">
        <v>85</v>
      </c>
      <c r="S4" s="6">
        <v>22</v>
      </c>
      <c r="T4" s="5">
        <v>112</v>
      </c>
      <c r="U4" s="6">
        <v>19</v>
      </c>
      <c r="V4" s="6">
        <v>26</v>
      </c>
      <c r="W4" s="6">
        <v>23</v>
      </c>
      <c r="X4" s="6">
        <v>53</v>
      </c>
      <c r="Y4" s="6">
        <f>SUM(C4:X4)</f>
        <v>2114</v>
      </c>
    </row>
    <row r="5" spans="1:25" x14ac:dyDescent="0.3">
      <c r="A5" s="7" t="s">
        <v>4</v>
      </c>
      <c r="B5" s="8">
        <v>140</v>
      </c>
      <c r="C5" s="9">
        <v>1164</v>
      </c>
      <c r="D5" s="9">
        <v>375</v>
      </c>
      <c r="E5" s="9">
        <v>268</v>
      </c>
      <c r="F5" s="9">
        <v>1399</v>
      </c>
      <c r="G5" s="9">
        <v>180</v>
      </c>
      <c r="H5" s="9">
        <v>209</v>
      </c>
      <c r="I5" s="9">
        <v>264</v>
      </c>
      <c r="J5" s="9">
        <v>1349</v>
      </c>
      <c r="K5" s="9">
        <v>199</v>
      </c>
      <c r="L5" s="9">
        <v>142</v>
      </c>
      <c r="M5" s="9">
        <v>1021</v>
      </c>
      <c r="N5" s="9">
        <v>230</v>
      </c>
      <c r="O5" s="9">
        <v>2826</v>
      </c>
      <c r="P5" s="9">
        <v>79</v>
      </c>
      <c r="Q5" s="9">
        <v>65</v>
      </c>
      <c r="R5" s="9">
        <v>270</v>
      </c>
      <c r="S5" s="9">
        <v>93</v>
      </c>
      <c r="T5" s="9">
        <v>1094</v>
      </c>
      <c r="U5" s="9">
        <v>142</v>
      </c>
      <c r="V5" s="9">
        <v>473</v>
      </c>
      <c r="W5" s="9">
        <v>271</v>
      </c>
      <c r="X5" s="9">
        <v>270</v>
      </c>
      <c r="Y5" s="9">
        <f t="shared" ref="Y5:Y16" si="0">SUM(C5:X5)</f>
        <v>12383</v>
      </c>
    </row>
    <row r="6" spans="1:25" x14ac:dyDescent="0.3">
      <c r="A6" s="10" t="s">
        <v>5</v>
      </c>
      <c r="B6" s="11">
        <v>109</v>
      </c>
      <c r="C6" s="12">
        <v>4367</v>
      </c>
      <c r="D6" s="13">
        <v>886</v>
      </c>
      <c r="E6" s="13">
        <v>402</v>
      </c>
      <c r="F6" s="12">
        <v>2654</v>
      </c>
      <c r="G6" s="13">
        <v>514</v>
      </c>
      <c r="H6" s="13">
        <v>453</v>
      </c>
      <c r="I6" s="13">
        <v>562</v>
      </c>
      <c r="J6" s="12">
        <v>1340</v>
      </c>
      <c r="K6" s="13">
        <v>450</v>
      </c>
      <c r="L6" s="13">
        <v>233</v>
      </c>
      <c r="M6" s="12">
        <v>2223</v>
      </c>
      <c r="N6" s="13">
        <v>342</v>
      </c>
      <c r="O6" s="12">
        <v>3422</v>
      </c>
      <c r="P6" s="13">
        <v>272</v>
      </c>
      <c r="Q6" s="13">
        <v>270</v>
      </c>
      <c r="R6" s="13">
        <v>472</v>
      </c>
      <c r="S6" s="13">
        <v>283</v>
      </c>
      <c r="T6" s="12">
        <v>2444</v>
      </c>
      <c r="U6" s="13">
        <v>403</v>
      </c>
      <c r="V6" s="13">
        <v>643</v>
      </c>
      <c r="W6" s="13">
        <v>770</v>
      </c>
      <c r="X6" s="13">
        <v>579</v>
      </c>
      <c r="Y6" s="13">
        <f t="shared" si="0"/>
        <v>23984</v>
      </c>
    </row>
    <row r="7" spans="1:25" x14ac:dyDescent="0.3">
      <c r="A7" s="7" t="s">
        <v>6</v>
      </c>
      <c r="B7" s="8">
        <v>75</v>
      </c>
      <c r="C7" s="9">
        <v>89</v>
      </c>
      <c r="D7" s="9">
        <v>57</v>
      </c>
      <c r="E7" s="9">
        <v>9</v>
      </c>
      <c r="F7" s="9">
        <v>92</v>
      </c>
      <c r="G7" s="9">
        <v>13</v>
      </c>
      <c r="H7" s="9">
        <v>15</v>
      </c>
      <c r="I7" s="9">
        <v>15</v>
      </c>
      <c r="J7" s="9">
        <v>82</v>
      </c>
      <c r="K7" s="9">
        <v>6</v>
      </c>
      <c r="L7" s="9">
        <v>23</v>
      </c>
      <c r="M7" s="9">
        <v>94</v>
      </c>
      <c r="N7" s="9">
        <v>10</v>
      </c>
      <c r="O7" s="9">
        <v>173</v>
      </c>
      <c r="P7" s="9">
        <v>6</v>
      </c>
      <c r="Q7" s="9">
        <v>3</v>
      </c>
      <c r="R7" s="9">
        <v>18</v>
      </c>
      <c r="S7" s="9">
        <v>6</v>
      </c>
      <c r="T7" s="9">
        <v>81</v>
      </c>
      <c r="U7" s="9">
        <v>11</v>
      </c>
      <c r="V7" s="9">
        <v>5</v>
      </c>
      <c r="W7" s="9">
        <v>14</v>
      </c>
      <c r="X7" s="9">
        <v>17</v>
      </c>
      <c r="Y7" s="9">
        <f t="shared" si="0"/>
        <v>839</v>
      </c>
    </row>
    <row r="8" spans="1:25" x14ac:dyDescent="0.3">
      <c r="A8" s="10" t="s">
        <v>7</v>
      </c>
      <c r="B8" s="11">
        <v>99</v>
      </c>
      <c r="C8" s="12">
        <v>940</v>
      </c>
      <c r="D8" s="13">
        <v>257</v>
      </c>
      <c r="E8" s="13">
        <v>126</v>
      </c>
      <c r="F8" s="12">
        <v>1168</v>
      </c>
      <c r="G8" s="13">
        <v>144</v>
      </c>
      <c r="H8" s="13">
        <v>148</v>
      </c>
      <c r="I8" s="13">
        <v>150</v>
      </c>
      <c r="J8" s="12">
        <v>893</v>
      </c>
      <c r="K8" s="13">
        <v>155</v>
      </c>
      <c r="L8" s="13">
        <v>132</v>
      </c>
      <c r="M8" s="12">
        <v>1186</v>
      </c>
      <c r="N8" s="13">
        <v>142</v>
      </c>
      <c r="O8" s="12">
        <v>1499</v>
      </c>
      <c r="P8" s="13">
        <v>48</v>
      </c>
      <c r="Q8" s="13">
        <v>53</v>
      </c>
      <c r="R8" s="13">
        <v>195</v>
      </c>
      <c r="S8" s="13">
        <v>91</v>
      </c>
      <c r="T8" s="12">
        <v>1119</v>
      </c>
      <c r="U8" s="13">
        <v>225</v>
      </c>
      <c r="V8" s="13">
        <v>217</v>
      </c>
      <c r="W8" s="13">
        <v>271</v>
      </c>
      <c r="X8" s="13">
        <v>117</v>
      </c>
      <c r="Y8" s="13">
        <f t="shared" si="0"/>
        <v>9276</v>
      </c>
    </row>
    <row r="9" spans="1:25" x14ac:dyDescent="0.3">
      <c r="A9" s="7" t="s">
        <v>8</v>
      </c>
      <c r="B9" s="8">
        <v>88</v>
      </c>
      <c r="C9" s="9">
        <v>0</v>
      </c>
      <c r="D9" s="9">
        <v>0</v>
      </c>
      <c r="E9" s="9">
        <v>3</v>
      </c>
      <c r="F9" s="9">
        <v>2</v>
      </c>
      <c r="G9" s="9">
        <v>11</v>
      </c>
      <c r="H9" s="9">
        <v>0</v>
      </c>
      <c r="I9" s="9">
        <v>0</v>
      </c>
      <c r="J9" s="9">
        <v>3</v>
      </c>
      <c r="K9" s="9">
        <v>0</v>
      </c>
      <c r="L9" s="9">
        <v>0</v>
      </c>
      <c r="M9" s="9">
        <v>0</v>
      </c>
      <c r="N9" s="9">
        <v>0</v>
      </c>
      <c r="O9" s="9">
        <v>3</v>
      </c>
      <c r="P9" s="9">
        <v>0</v>
      </c>
      <c r="Q9" s="9">
        <v>0</v>
      </c>
      <c r="R9" s="9">
        <v>0</v>
      </c>
      <c r="S9" s="9">
        <v>0</v>
      </c>
      <c r="T9" s="9">
        <v>1</v>
      </c>
      <c r="U9" s="9">
        <v>1</v>
      </c>
      <c r="V9" s="9">
        <v>1</v>
      </c>
      <c r="W9" s="9">
        <v>0</v>
      </c>
      <c r="X9" s="9">
        <v>0</v>
      </c>
      <c r="Y9" s="9">
        <f t="shared" si="0"/>
        <v>25</v>
      </c>
    </row>
    <row r="10" spans="1:25" x14ac:dyDescent="0.3">
      <c r="A10" s="10" t="s">
        <v>9</v>
      </c>
      <c r="B10" s="11">
        <v>37</v>
      </c>
      <c r="C10" s="12">
        <v>2</v>
      </c>
      <c r="D10" s="13">
        <v>0</v>
      </c>
      <c r="E10" s="13">
        <v>3</v>
      </c>
      <c r="F10" s="12">
        <v>8</v>
      </c>
      <c r="G10" s="13">
        <v>2</v>
      </c>
      <c r="H10" s="13">
        <v>0</v>
      </c>
      <c r="I10" s="13">
        <v>2</v>
      </c>
      <c r="J10" s="12">
        <v>5</v>
      </c>
      <c r="K10" s="13">
        <v>0</v>
      </c>
      <c r="L10" s="13">
        <v>2</v>
      </c>
      <c r="M10" s="12">
        <v>4</v>
      </c>
      <c r="N10" s="13">
        <v>2</v>
      </c>
      <c r="O10" s="12">
        <v>7</v>
      </c>
      <c r="P10" s="13">
        <v>0</v>
      </c>
      <c r="Q10" s="13">
        <v>2</v>
      </c>
      <c r="R10" s="13">
        <v>5</v>
      </c>
      <c r="S10" s="13">
        <v>0</v>
      </c>
      <c r="T10" s="12">
        <v>4</v>
      </c>
      <c r="U10" s="13">
        <v>0</v>
      </c>
      <c r="V10" s="13">
        <v>0</v>
      </c>
      <c r="W10" s="13">
        <v>3</v>
      </c>
      <c r="X10" s="13">
        <v>0</v>
      </c>
      <c r="Y10" s="13">
        <f t="shared" si="0"/>
        <v>51</v>
      </c>
    </row>
    <row r="11" spans="1:25" x14ac:dyDescent="0.3">
      <c r="A11" s="7" t="s">
        <v>10</v>
      </c>
      <c r="B11" s="8">
        <v>47</v>
      </c>
      <c r="C11" s="9">
        <v>68</v>
      </c>
      <c r="D11" s="9">
        <v>92</v>
      </c>
      <c r="E11" s="9">
        <v>156</v>
      </c>
      <c r="F11" s="9">
        <v>273</v>
      </c>
      <c r="G11" s="9">
        <v>5</v>
      </c>
      <c r="H11" s="9">
        <v>8</v>
      </c>
      <c r="I11" s="9">
        <v>22</v>
      </c>
      <c r="J11" s="9">
        <v>24</v>
      </c>
      <c r="K11" s="9">
        <v>4</v>
      </c>
      <c r="L11" s="9">
        <v>86</v>
      </c>
      <c r="M11" s="9">
        <v>102</v>
      </c>
      <c r="N11" s="9">
        <v>6</v>
      </c>
      <c r="O11" s="9">
        <v>159</v>
      </c>
      <c r="P11" s="9">
        <v>1</v>
      </c>
      <c r="Q11" s="9">
        <v>5</v>
      </c>
      <c r="R11" s="9">
        <v>6</v>
      </c>
      <c r="S11" s="9">
        <v>10</v>
      </c>
      <c r="T11" s="9">
        <v>90</v>
      </c>
      <c r="U11" s="9">
        <v>5</v>
      </c>
      <c r="V11" s="9">
        <v>10</v>
      </c>
      <c r="W11" s="9">
        <v>35</v>
      </c>
      <c r="X11" s="9">
        <v>11</v>
      </c>
      <c r="Y11" s="9">
        <f t="shared" si="0"/>
        <v>1178</v>
      </c>
    </row>
    <row r="12" spans="1:25" x14ac:dyDescent="0.3">
      <c r="A12" s="10" t="s">
        <v>11</v>
      </c>
      <c r="B12" s="11">
        <v>60</v>
      </c>
      <c r="C12" s="12">
        <v>64</v>
      </c>
      <c r="D12" s="13">
        <v>36</v>
      </c>
      <c r="E12" s="13">
        <v>47</v>
      </c>
      <c r="F12" s="12">
        <v>132</v>
      </c>
      <c r="G12" s="13">
        <v>19</v>
      </c>
      <c r="H12" s="13">
        <v>29</v>
      </c>
      <c r="I12" s="13">
        <v>19</v>
      </c>
      <c r="J12" s="12">
        <v>91</v>
      </c>
      <c r="K12" s="13">
        <v>20</v>
      </c>
      <c r="L12" s="13">
        <v>19</v>
      </c>
      <c r="M12" s="12">
        <v>109</v>
      </c>
      <c r="N12" s="13">
        <v>20</v>
      </c>
      <c r="O12" s="12">
        <v>207</v>
      </c>
      <c r="P12" s="13">
        <v>9</v>
      </c>
      <c r="Q12" s="13">
        <v>9</v>
      </c>
      <c r="R12" s="13">
        <v>29</v>
      </c>
      <c r="S12" s="13">
        <v>12</v>
      </c>
      <c r="T12" s="12">
        <v>81</v>
      </c>
      <c r="U12" s="13">
        <v>20</v>
      </c>
      <c r="V12" s="13">
        <v>34</v>
      </c>
      <c r="W12" s="13">
        <v>36</v>
      </c>
      <c r="X12" s="13">
        <v>29</v>
      </c>
      <c r="Y12" s="13">
        <f t="shared" si="0"/>
        <v>1071</v>
      </c>
    </row>
    <row r="13" spans="1:25" x14ac:dyDescent="0.3">
      <c r="A13" s="7" t="s">
        <v>12</v>
      </c>
      <c r="B13" s="8">
        <v>37</v>
      </c>
      <c r="C13" s="9">
        <v>40</v>
      </c>
      <c r="D13" s="9">
        <v>30</v>
      </c>
      <c r="E13" s="9">
        <v>23</v>
      </c>
      <c r="F13" s="9">
        <v>70</v>
      </c>
      <c r="G13" s="9">
        <v>14</v>
      </c>
      <c r="H13" s="9">
        <v>20</v>
      </c>
      <c r="I13" s="9">
        <v>24</v>
      </c>
      <c r="J13" s="9">
        <v>121</v>
      </c>
      <c r="K13" s="9">
        <v>22</v>
      </c>
      <c r="L13" s="9">
        <v>5</v>
      </c>
      <c r="M13" s="9">
        <v>43</v>
      </c>
      <c r="N13" s="9">
        <v>15</v>
      </c>
      <c r="O13" s="9">
        <v>119</v>
      </c>
      <c r="P13" s="9">
        <v>2</v>
      </c>
      <c r="Q13" s="9">
        <v>6</v>
      </c>
      <c r="R13" s="9">
        <v>27</v>
      </c>
      <c r="S13" s="9">
        <v>10</v>
      </c>
      <c r="T13" s="9">
        <v>73</v>
      </c>
      <c r="U13" s="9">
        <v>9</v>
      </c>
      <c r="V13" s="9">
        <v>21</v>
      </c>
      <c r="W13" s="9">
        <v>27</v>
      </c>
      <c r="X13" s="9">
        <v>18</v>
      </c>
      <c r="Y13" s="9">
        <f t="shared" si="0"/>
        <v>739</v>
      </c>
    </row>
    <row r="14" spans="1:25" x14ac:dyDescent="0.3">
      <c r="A14" s="10" t="s">
        <v>13</v>
      </c>
      <c r="B14" s="11">
        <v>23</v>
      </c>
      <c r="C14" s="12">
        <v>233</v>
      </c>
      <c r="D14" s="13">
        <v>118</v>
      </c>
      <c r="E14" s="13">
        <v>81</v>
      </c>
      <c r="F14" s="12">
        <v>317</v>
      </c>
      <c r="G14" s="13">
        <v>113</v>
      </c>
      <c r="H14" s="13">
        <v>75</v>
      </c>
      <c r="I14" s="13">
        <v>160</v>
      </c>
      <c r="J14" s="12">
        <v>347</v>
      </c>
      <c r="K14" s="13">
        <v>100</v>
      </c>
      <c r="L14" s="13">
        <v>84</v>
      </c>
      <c r="M14" s="12">
        <v>400</v>
      </c>
      <c r="N14" s="13">
        <v>110</v>
      </c>
      <c r="O14" s="12">
        <v>420</v>
      </c>
      <c r="P14" s="13">
        <v>50</v>
      </c>
      <c r="Q14" s="13">
        <v>126</v>
      </c>
      <c r="R14" s="13">
        <v>145</v>
      </c>
      <c r="S14" s="13">
        <v>83</v>
      </c>
      <c r="T14" s="12">
        <v>190</v>
      </c>
      <c r="U14" s="13">
        <v>130</v>
      </c>
      <c r="V14" s="13">
        <v>144</v>
      </c>
      <c r="W14" s="13">
        <v>165</v>
      </c>
      <c r="X14" s="13">
        <v>88</v>
      </c>
      <c r="Y14" s="13">
        <f t="shared" si="0"/>
        <v>3679</v>
      </c>
    </row>
    <row r="15" spans="1:25" x14ac:dyDescent="0.3">
      <c r="A15" s="7" t="s">
        <v>14</v>
      </c>
      <c r="B15" s="8">
        <v>14</v>
      </c>
      <c r="C15" s="9">
        <v>310</v>
      </c>
      <c r="D15" s="9">
        <v>112</v>
      </c>
      <c r="E15" s="9">
        <v>97</v>
      </c>
      <c r="F15" s="9">
        <v>616</v>
      </c>
      <c r="G15" s="9">
        <v>87</v>
      </c>
      <c r="H15" s="9">
        <v>76</v>
      </c>
      <c r="I15" s="9">
        <v>87</v>
      </c>
      <c r="J15" s="9">
        <v>1329</v>
      </c>
      <c r="K15" s="9">
        <v>75</v>
      </c>
      <c r="L15" s="9">
        <v>88</v>
      </c>
      <c r="M15" s="9">
        <v>482</v>
      </c>
      <c r="N15" s="9">
        <v>57</v>
      </c>
      <c r="O15" s="9">
        <v>833</v>
      </c>
      <c r="P15" s="9">
        <v>33</v>
      </c>
      <c r="Q15" s="9">
        <v>22</v>
      </c>
      <c r="R15" s="9">
        <v>147</v>
      </c>
      <c r="S15" s="9">
        <v>26</v>
      </c>
      <c r="T15" s="9">
        <v>372</v>
      </c>
      <c r="U15" s="9">
        <v>38</v>
      </c>
      <c r="V15" s="9">
        <v>153</v>
      </c>
      <c r="W15" s="9">
        <v>114</v>
      </c>
      <c r="X15" s="9">
        <v>58</v>
      </c>
      <c r="Y15" s="9">
        <f t="shared" si="0"/>
        <v>5212</v>
      </c>
    </row>
    <row r="16" spans="1:25" x14ac:dyDescent="0.3">
      <c r="A16" s="14" t="s">
        <v>15</v>
      </c>
      <c r="B16" s="11">
        <v>669</v>
      </c>
      <c r="C16" s="12">
        <v>43</v>
      </c>
      <c r="D16" s="15">
        <v>26</v>
      </c>
      <c r="E16" s="16">
        <v>0</v>
      </c>
      <c r="F16" s="16">
        <v>50</v>
      </c>
      <c r="G16" s="15">
        <v>0</v>
      </c>
      <c r="H16" s="15">
        <v>5</v>
      </c>
      <c r="I16" s="15">
        <v>49</v>
      </c>
      <c r="J16" s="16">
        <v>97</v>
      </c>
      <c r="K16" s="15">
        <v>14</v>
      </c>
      <c r="L16" s="15">
        <v>0</v>
      </c>
      <c r="M16" s="16">
        <v>13</v>
      </c>
      <c r="N16" s="13">
        <v>19</v>
      </c>
      <c r="O16" s="12">
        <v>185</v>
      </c>
      <c r="P16" s="13">
        <v>0</v>
      </c>
      <c r="Q16" s="13">
        <v>0</v>
      </c>
      <c r="R16" s="12">
        <v>11</v>
      </c>
      <c r="S16" s="13">
        <v>0</v>
      </c>
      <c r="T16" s="12">
        <v>27</v>
      </c>
      <c r="U16" s="13">
        <v>8</v>
      </c>
      <c r="V16" s="13">
        <v>19</v>
      </c>
      <c r="W16" s="13">
        <v>0</v>
      </c>
      <c r="X16" s="13">
        <v>0</v>
      </c>
      <c r="Y16" s="9">
        <f t="shared" si="0"/>
        <v>566</v>
      </c>
    </row>
    <row r="17" spans="1:25" x14ac:dyDescent="0.3">
      <c r="A17" s="17" t="s">
        <v>16</v>
      </c>
      <c r="B17" s="18"/>
      <c r="C17" s="19">
        <f t="shared" ref="C17:Y17" si="1">SUM(C4:C16)</f>
        <v>7473</v>
      </c>
      <c r="D17" s="19">
        <f t="shared" si="1"/>
        <v>2108</v>
      </c>
      <c r="E17" s="19">
        <f t="shared" si="1"/>
        <v>1240</v>
      </c>
      <c r="F17" s="19">
        <f t="shared" si="1"/>
        <v>6902</v>
      </c>
      <c r="G17" s="19">
        <f t="shared" si="1"/>
        <v>1135</v>
      </c>
      <c r="H17" s="19">
        <f t="shared" si="1"/>
        <v>1062</v>
      </c>
      <c r="I17" s="19">
        <f t="shared" si="1"/>
        <v>1389</v>
      </c>
      <c r="J17" s="19">
        <f t="shared" si="1"/>
        <v>6122</v>
      </c>
      <c r="K17" s="19">
        <f t="shared" si="1"/>
        <v>1126</v>
      </c>
      <c r="L17" s="19">
        <f t="shared" si="1"/>
        <v>854</v>
      </c>
      <c r="M17" s="19">
        <f t="shared" si="1"/>
        <v>5803</v>
      </c>
      <c r="N17" s="19">
        <f t="shared" si="1"/>
        <v>976</v>
      </c>
      <c r="O17" s="19">
        <f t="shared" si="1"/>
        <v>10386</v>
      </c>
      <c r="P17" s="19">
        <f t="shared" si="1"/>
        <v>516</v>
      </c>
      <c r="Q17" s="19">
        <f t="shared" si="1"/>
        <v>565</v>
      </c>
      <c r="R17" s="19">
        <f t="shared" si="1"/>
        <v>1410</v>
      </c>
      <c r="S17" s="19">
        <f t="shared" si="1"/>
        <v>636</v>
      </c>
      <c r="T17" s="19">
        <f t="shared" si="1"/>
        <v>5688</v>
      </c>
      <c r="U17" s="19">
        <f t="shared" si="1"/>
        <v>1011</v>
      </c>
      <c r="V17" s="19">
        <f t="shared" si="1"/>
        <v>1746</v>
      </c>
      <c r="W17" s="19">
        <f t="shared" si="1"/>
        <v>1729</v>
      </c>
      <c r="X17" s="19">
        <f t="shared" si="1"/>
        <v>1240</v>
      </c>
      <c r="Y17" s="19">
        <f t="shared" si="1"/>
        <v>61117</v>
      </c>
    </row>
    <row r="18" spans="1:25" x14ac:dyDescent="0.3">
      <c r="A18" s="33" t="s">
        <v>17</v>
      </c>
      <c r="B18" s="34"/>
      <c r="C18" s="12">
        <f t="shared" ref="C18:Y18" si="2">((C4*$B$4)+(C5*$B$5)+(C6*$B$6)+(C7*$B$7)+(C8*$B$8)+(C9*$B$9)+(C10*$B$10)+(C11*$B$11)+(C12*$B$12)+(C13*$B$13)+(C14*$B$14)+(C15*$B$15)+(C16*$B$16))</f>
        <v>816966</v>
      </c>
      <c r="D18" s="12">
        <f t="shared" si="2"/>
        <v>232338</v>
      </c>
      <c r="E18" s="12">
        <f t="shared" si="2"/>
        <v>114186</v>
      </c>
      <c r="F18" s="12">
        <f t="shared" si="2"/>
        <v>705540</v>
      </c>
      <c r="G18" s="12">
        <f t="shared" si="2"/>
        <v>109941</v>
      </c>
      <c r="H18" s="12">
        <f t="shared" si="2"/>
        <v>108300</v>
      </c>
      <c r="I18" s="12">
        <f t="shared" si="2"/>
        <v>162148</v>
      </c>
      <c r="J18" s="12">
        <f t="shared" si="2"/>
        <v>622435</v>
      </c>
      <c r="K18" s="12">
        <f t="shared" si="2"/>
        <v>124147</v>
      </c>
      <c r="L18" s="12">
        <f t="shared" si="2"/>
        <v>76835</v>
      </c>
      <c r="M18" s="12">
        <f t="shared" si="2"/>
        <v>573133</v>
      </c>
      <c r="N18" s="12">
        <f t="shared" si="2"/>
        <v>107128</v>
      </c>
      <c r="O18" s="12">
        <f t="shared" si="2"/>
        <v>1208652</v>
      </c>
      <c r="P18" s="12">
        <f t="shared" si="2"/>
        <v>51447</v>
      </c>
      <c r="Q18" s="12">
        <f t="shared" si="2"/>
        <v>49095</v>
      </c>
      <c r="R18" s="12">
        <f t="shared" si="2"/>
        <v>143201</v>
      </c>
      <c r="S18" s="12">
        <f t="shared" si="2"/>
        <v>61647</v>
      </c>
      <c r="T18" s="12">
        <f t="shared" si="2"/>
        <v>598928</v>
      </c>
      <c r="U18" s="12">
        <f t="shared" si="2"/>
        <v>101513</v>
      </c>
      <c r="V18" s="12">
        <f t="shared" si="2"/>
        <v>185009</v>
      </c>
      <c r="W18" s="12">
        <f t="shared" si="2"/>
        <v>164747</v>
      </c>
      <c r="X18" s="12">
        <f t="shared" si="2"/>
        <v>130340</v>
      </c>
      <c r="Y18" s="12">
        <f t="shared" si="2"/>
        <v>6447676</v>
      </c>
    </row>
    <row r="19" spans="1:25" x14ac:dyDescent="0.3">
      <c r="A19" s="33" t="s">
        <v>18</v>
      </c>
      <c r="B19" s="34"/>
      <c r="C19" s="12">
        <v>6486</v>
      </c>
      <c r="D19" s="12">
        <v>11116</v>
      </c>
      <c r="E19" s="12">
        <v>7500</v>
      </c>
      <c r="F19" s="12">
        <v>20609</v>
      </c>
      <c r="G19" s="12">
        <v>25560</v>
      </c>
      <c r="H19" s="12">
        <v>8640</v>
      </c>
      <c r="I19" s="12">
        <v>22175</v>
      </c>
      <c r="J19" s="12">
        <v>7749</v>
      </c>
      <c r="K19" s="12">
        <v>17220</v>
      </c>
      <c r="L19" s="12">
        <v>4620</v>
      </c>
      <c r="M19" s="12">
        <v>12393.960695133799</v>
      </c>
      <c r="N19" s="12">
        <v>7140</v>
      </c>
      <c r="O19" s="12">
        <v>28734</v>
      </c>
      <c r="P19" s="12">
        <v>4380</v>
      </c>
      <c r="Q19" s="12">
        <v>27887.065957190898</v>
      </c>
      <c r="R19" s="12">
        <v>32466</v>
      </c>
      <c r="S19" s="12">
        <v>17520</v>
      </c>
      <c r="T19" s="12">
        <v>3016</v>
      </c>
      <c r="U19" s="12">
        <v>6772</v>
      </c>
      <c r="V19" s="12">
        <v>9495</v>
      </c>
      <c r="W19" s="12">
        <v>1956</v>
      </c>
      <c r="X19" s="12">
        <v>18900</v>
      </c>
      <c r="Y19" s="12">
        <f>Y20-Y18</f>
        <v>302335.02665232401</v>
      </c>
    </row>
    <row r="20" spans="1:25" x14ac:dyDescent="0.3">
      <c r="A20" s="35" t="s">
        <v>19</v>
      </c>
      <c r="B20" s="36"/>
      <c r="C20" s="19">
        <f>C18+C19</f>
        <v>823452</v>
      </c>
      <c r="D20" s="19">
        <f t="shared" ref="D20:X20" si="3">D18+D19</f>
        <v>243454</v>
      </c>
      <c r="E20" s="19">
        <f t="shared" si="3"/>
        <v>121686</v>
      </c>
      <c r="F20" s="19">
        <f t="shared" si="3"/>
        <v>726149</v>
      </c>
      <c r="G20" s="19">
        <f t="shared" si="3"/>
        <v>135501</v>
      </c>
      <c r="H20" s="19">
        <f t="shared" si="3"/>
        <v>116940</v>
      </c>
      <c r="I20" s="19">
        <f t="shared" si="3"/>
        <v>184323</v>
      </c>
      <c r="J20" s="19">
        <f t="shared" si="3"/>
        <v>630184</v>
      </c>
      <c r="K20" s="19">
        <f t="shared" si="3"/>
        <v>141367</v>
      </c>
      <c r="L20" s="19">
        <f t="shared" si="3"/>
        <v>81455</v>
      </c>
      <c r="M20" s="19">
        <f t="shared" si="3"/>
        <v>585526.96069513378</v>
      </c>
      <c r="N20" s="19">
        <f t="shared" si="3"/>
        <v>114268</v>
      </c>
      <c r="O20" s="19">
        <f t="shared" si="3"/>
        <v>1237386</v>
      </c>
      <c r="P20" s="19">
        <f t="shared" si="3"/>
        <v>55827</v>
      </c>
      <c r="Q20" s="19">
        <f t="shared" si="3"/>
        <v>76982.065957190905</v>
      </c>
      <c r="R20" s="19">
        <f t="shared" si="3"/>
        <v>175667</v>
      </c>
      <c r="S20" s="19">
        <f t="shared" si="3"/>
        <v>79167</v>
      </c>
      <c r="T20" s="19">
        <f t="shared" si="3"/>
        <v>601944</v>
      </c>
      <c r="U20" s="19">
        <f t="shared" si="3"/>
        <v>108285</v>
      </c>
      <c r="V20" s="19">
        <f t="shared" si="3"/>
        <v>194504</v>
      </c>
      <c r="W20" s="19">
        <f t="shared" si="3"/>
        <v>166703</v>
      </c>
      <c r="X20" s="19">
        <f t="shared" si="3"/>
        <v>149240</v>
      </c>
      <c r="Y20" s="19">
        <f>SUM(C20:X20)</f>
        <v>6750011.026652324</v>
      </c>
    </row>
    <row r="21" spans="1:25" x14ac:dyDescent="0.3">
      <c r="A21" s="37" t="s">
        <v>20</v>
      </c>
      <c r="B21" s="38"/>
      <c r="C21" s="12">
        <f>212*8*60</f>
        <v>101760</v>
      </c>
      <c r="D21" s="12">
        <f t="shared" ref="D21:Y21" si="4">212*8*60</f>
        <v>101760</v>
      </c>
      <c r="E21" s="12">
        <f t="shared" si="4"/>
        <v>101760</v>
      </c>
      <c r="F21" s="12">
        <f t="shared" si="4"/>
        <v>101760</v>
      </c>
      <c r="G21" s="12">
        <f t="shared" si="4"/>
        <v>101760</v>
      </c>
      <c r="H21" s="12">
        <f t="shared" si="4"/>
        <v>101760</v>
      </c>
      <c r="I21" s="12">
        <f t="shared" si="4"/>
        <v>101760</v>
      </c>
      <c r="J21" s="12">
        <f t="shared" si="4"/>
        <v>101760</v>
      </c>
      <c r="K21" s="12">
        <f t="shared" si="4"/>
        <v>101760</v>
      </c>
      <c r="L21" s="12">
        <f t="shared" si="4"/>
        <v>101760</v>
      </c>
      <c r="M21" s="12">
        <f t="shared" si="4"/>
        <v>101760</v>
      </c>
      <c r="N21" s="12">
        <f t="shared" si="4"/>
        <v>101760</v>
      </c>
      <c r="O21" s="12">
        <f t="shared" si="4"/>
        <v>101760</v>
      </c>
      <c r="P21" s="12">
        <f t="shared" si="4"/>
        <v>101760</v>
      </c>
      <c r="Q21" s="12">
        <f t="shared" si="4"/>
        <v>101760</v>
      </c>
      <c r="R21" s="12">
        <f t="shared" si="4"/>
        <v>101760</v>
      </c>
      <c r="S21" s="12">
        <f t="shared" si="4"/>
        <v>101760</v>
      </c>
      <c r="T21" s="12">
        <f t="shared" si="4"/>
        <v>101760</v>
      </c>
      <c r="U21" s="12">
        <f t="shared" si="4"/>
        <v>101760</v>
      </c>
      <c r="V21" s="12">
        <f t="shared" si="4"/>
        <v>101760</v>
      </c>
      <c r="W21" s="12">
        <f t="shared" si="4"/>
        <v>101760</v>
      </c>
      <c r="X21" s="12">
        <f t="shared" si="4"/>
        <v>101760</v>
      </c>
      <c r="Y21" s="12">
        <f t="shared" si="4"/>
        <v>101760</v>
      </c>
    </row>
    <row r="22" spans="1:25" x14ac:dyDescent="0.3">
      <c r="A22" s="39" t="s">
        <v>21</v>
      </c>
      <c r="B22" s="40"/>
      <c r="C22" s="12">
        <f>SUM(61*212)</f>
        <v>12932</v>
      </c>
      <c r="D22" s="12">
        <f t="shared" ref="D22:Y22" si="5">SUM(61*212)</f>
        <v>12932</v>
      </c>
      <c r="E22" s="12">
        <f t="shared" si="5"/>
        <v>12932</v>
      </c>
      <c r="F22" s="12">
        <f t="shared" si="5"/>
        <v>12932</v>
      </c>
      <c r="G22" s="12">
        <f t="shared" si="5"/>
        <v>12932</v>
      </c>
      <c r="H22" s="12">
        <f t="shared" si="5"/>
        <v>12932</v>
      </c>
      <c r="I22" s="12">
        <f t="shared" si="5"/>
        <v>12932</v>
      </c>
      <c r="J22" s="12">
        <f t="shared" si="5"/>
        <v>12932</v>
      </c>
      <c r="K22" s="12">
        <f t="shared" si="5"/>
        <v>12932</v>
      </c>
      <c r="L22" s="12">
        <f t="shared" si="5"/>
        <v>12932</v>
      </c>
      <c r="M22" s="12">
        <f t="shared" si="5"/>
        <v>12932</v>
      </c>
      <c r="N22" s="12">
        <f t="shared" si="5"/>
        <v>12932</v>
      </c>
      <c r="O22" s="12">
        <f t="shared" si="5"/>
        <v>12932</v>
      </c>
      <c r="P22" s="12">
        <f t="shared" si="5"/>
        <v>12932</v>
      </c>
      <c r="Q22" s="12">
        <f t="shared" si="5"/>
        <v>12932</v>
      </c>
      <c r="R22" s="12">
        <f t="shared" si="5"/>
        <v>12932</v>
      </c>
      <c r="S22" s="12">
        <f t="shared" si="5"/>
        <v>12932</v>
      </c>
      <c r="T22" s="12">
        <f t="shared" si="5"/>
        <v>12932</v>
      </c>
      <c r="U22" s="12">
        <f t="shared" si="5"/>
        <v>12932</v>
      </c>
      <c r="V22" s="12">
        <f t="shared" si="5"/>
        <v>12932</v>
      </c>
      <c r="W22" s="12">
        <f t="shared" si="5"/>
        <v>12932</v>
      </c>
      <c r="X22" s="12">
        <f t="shared" si="5"/>
        <v>12932</v>
      </c>
      <c r="Y22" s="12">
        <f t="shared" si="5"/>
        <v>12932</v>
      </c>
    </row>
    <row r="23" spans="1:25" x14ac:dyDescent="0.3">
      <c r="A23" s="20" t="s">
        <v>22</v>
      </c>
      <c r="B23" s="21"/>
      <c r="C23" s="22">
        <f>SUM(C21-C22)</f>
        <v>88828</v>
      </c>
      <c r="D23" s="22">
        <f t="shared" ref="D23:Y23" si="6">SUM(D21-D22)</f>
        <v>88828</v>
      </c>
      <c r="E23" s="22">
        <f t="shared" si="6"/>
        <v>88828</v>
      </c>
      <c r="F23" s="22">
        <f t="shared" si="6"/>
        <v>88828</v>
      </c>
      <c r="G23" s="22">
        <f t="shared" si="6"/>
        <v>88828</v>
      </c>
      <c r="H23" s="22">
        <f t="shared" si="6"/>
        <v>88828</v>
      </c>
      <c r="I23" s="22">
        <f t="shared" si="6"/>
        <v>88828</v>
      </c>
      <c r="J23" s="22">
        <f t="shared" si="6"/>
        <v>88828</v>
      </c>
      <c r="K23" s="22">
        <f t="shared" si="6"/>
        <v>88828</v>
      </c>
      <c r="L23" s="22">
        <f t="shared" si="6"/>
        <v>88828</v>
      </c>
      <c r="M23" s="22">
        <f t="shared" si="6"/>
        <v>88828</v>
      </c>
      <c r="N23" s="22">
        <f t="shared" si="6"/>
        <v>88828</v>
      </c>
      <c r="O23" s="22">
        <f t="shared" si="6"/>
        <v>88828</v>
      </c>
      <c r="P23" s="22">
        <f t="shared" si="6"/>
        <v>88828</v>
      </c>
      <c r="Q23" s="22">
        <f t="shared" si="6"/>
        <v>88828</v>
      </c>
      <c r="R23" s="22">
        <f t="shared" si="6"/>
        <v>88828</v>
      </c>
      <c r="S23" s="22">
        <f t="shared" si="6"/>
        <v>88828</v>
      </c>
      <c r="T23" s="22">
        <f t="shared" si="6"/>
        <v>88828</v>
      </c>
      <c r="U23" s="22">
        <f t="shared" si="6"/>
        <v>88828</v>
      </c>
      <c r="V23" s="22">
        <f t="shared" si="6"/>
        <v>88828</v>
      </c>
      <c r="W23" s="22">
        <f t="shared" si="6"/>
        <v>88828</v>
      </c>
      <c r="X23" s="22">
        <f t="shared" si="6"/>
        <v>88828</v>
      </c>
      <c r="Y23" s="22">
        <f t="shared" si="6"/>
        <v>88828</v>
      </c>
    </row>
    <row r="24" spans="1:25" x14ac:dyDescent="0.3">
      <c r="A24" s="23" t="s">
        <v>23</v>
      </c>
      <c r="B24" s="24"/>
      <c r="C24" s="25">
        <v>4</v>
      </c>
      <c r="D24" s="25">
        <v>2</v>
      </c>
      <c r="E24" s="25">
        <v>1</v>
      </c>
      <c r="F24" s="25">
        <v>6</v>
      </c>
      <c r="G24" s="25">
        <v>1</v>
      </c>
      <c r="H24" s="25">
        <v>1</v>
      </c>
      <c r="I24" s="25">
        <v>2</v>
      </c>
      <c r="J24" s="25">
        <v>4.5</v>
      </c>
      <c r="K24" s="25">
        <v>1.25</v>
      </c>
      <c r="L24" s="25">
        <v>1</v>
      </c>
      <c r="M24" s="25">
        <v>4</v>
      </c>
      <c r="N24" s="25">
        <v>1</v>
      </c>
      <c r="O24" s="25">
        <v>8.75</v>
      </c>
      <c r="P24" s="26">
        <v>1</v>
      </c>
      <c r="Q24" s="25">
        <v>1</v>
      </c>
      <c r="R24" s="25">
        <v>2</v>
      </c>
      <c r="S24" s="25">
        <v>1</v>
      </c>
      <c r="T24" s="25">
        <v>3.5</v>
      </c>
      <c r="U24" s="25">
        <v>1</v>
      </c>
      <c r="V24" s="25">
        <v>2</v>
      </c>
      <c r="W24" s="25">
        <v>2</v>
      </c>
      <c r="X24" s="25">
        <v>1.25</v>
      </c>
      <c r="Y24" s="27">
        <f>SUM(C24:X24)</f>
        <v>52.25</v>
      </c>
    </row>
    <row r="25" spans="1:25" x14ac:dyDescent="0.3">
      <c r="A25" s="41" t="s">
        <v>24</v>
      </c>
      <c r="B25" s="42"/>
      <c r="C25" s="28">
        <f t="shared" ref="C25:Y25" si="7">SUM(C20/C23)</f>
        <v>9.270185076777592</v>
      </c>
      <c r="D25" s="28">
        <f t="shared" si="7"/>
        <v>2.7407349034088351</v>
      </c>
      <c r="E25" s="28">
        <f t="shared" si="7"/>
        <v>1.3699058855315891</v>
      </c>
      <c r="F25" s="28">
        <f t="shared" si="7"/>
        <v>8.1747759715405053</v>
      </c>
      <c r="G25" s="28">
        <f t="shared" si="7"/>
        <v>1.525431170351691</v>
      </c>
      <c r="H25" s="28">
        <f t="shared" si="7"/>
        <v>1.3164767865988203</v>
      </c>
      <c r="I25" s="28">
        <f t="shared" si="7"/>
        <v>2.0750551627865086</v>
      </c>
      <c r="J25" s="28">
        <f t="shared" si="7"/>
        <v>7.0944296843337682</v>
      </c>
      <c r="K25" s="28">
        <f t="shared" si="7"/>
        <v>1.5914689062007474</v>
      </c>
      <c r="L25" s="28">
        <f t="shared" si="7"/>
        <v>0.91699689287161701</v>
      </c>
      <c r="M25" s="28">
        <f t="shared" si="7"/>
        <v>6.5916936179485495</v>
      </c>
      <c r="N25" s="28">
        <f t="shared" si="7"/>
        <v>1.2863961813842482</v>
      </c>
      <c r="O25" s="28">
        <f t="shared" si="7"/>
        <v>13.930134642229927</v>
      </c>
      <c r="P25" s="28">
        <f t="shared" si="7"/>
        <v>0.62848426171927774</v>
      </c>
      <c r="Q25" s="28">
        <f t="shared" si="7"/>
        <v>0.8666418917142219</v>
      </c>
      <c r="R25" s="28">
        <f t="shared" si="7"/>
        <v>1.9776084117620569</v>
      </c>
      <c r="S25" s="28">
        <f t="shared" si="7"/>
        <v>0.89123924888548656</v>
      </c>
      <c r="T25" s="28">
        <f t="shared" si="7"/>
        <v>6.776511910658801</v>
      </c>
      <c r="U25" s="28">
        <f t="shared" si="7"/>
        <v>1.2190412932859009</v>
      </c>
      <c r="V25" s="28">
        <f t="shared" si="7"/>
        <v>2.1896699238978701</v>
      </c>
      <c r="W25" s="28">
        <f t="shared" si="7"/>
        <v>1.8766942855856261</v>
      </c>
      <c r="X25" s="28">
        <f t="shared" si="7"/>
        <v>1.6801008690953303</v>
      </c>
      <c r="Y25" s="28">
        <f t="shared" si="7"/>
        <v>75.989676978568966</v>
      </c>
    </row>
    <row r="26" spans="1:25" x14ac:dyDescent="0.3">
      <c r="A26" s="30" t="s">
        <v>25</v>
      </c>
      <c r="B26" s="31"/>
      <c r="C26" s="29">
        <f>SUM(C25-C24)</f>
        <v>5.270185076777592</v>
      </c>
      <c r="D26" s="29">
        <f t="shared" ref="D26:Y26" si="8">SUM(D25-D24)</f>
        <v>0.74073490340883508</v>
      </c>
      <c r="E26" s="29">
        <f t="shared" si="8"/>
        <v>0.3699058855315891</v>
      </c>
      <c r="F26" s="29">
        <f t="shared" si="8"/>
        <v>2.1747759715405053</v>
      </c>
      <c r="G26" s="29">
        <f t="shared" si="8"/>
        <v>0.52543117035169096</v>
      </c>
      <c r="H26" s="29">
        <f t="shared" si="8"/>
        <v>0.31647678659882028</v>
      </c>
      <c r="I26" s="29">
        <f t="shared" si="8"/>
        <v>7.5055162786508589E-2</v>
      </c>
      <c r="J26" s="29">
        <f t="shared" si="8"/>
        <v>2.5944296843337682</v>
      </c>
      <c r="K26" s="29">
        <f t="shared" si="8"/>
        <v>0.34146890620074744</v>
      </c>
      <c r="L26" s="29">
        <f t="shared" si="8"/>
        <v>-8.3003107128382991E-2</v>
      </c>
      <c r="M26" s="29">
        <f t="shared" si="8"/>
        <v>2.5916936179485495</v>
      </c>
      <c r="N26" s="29">
        <f t="shared" si="8"/>
        <v>0.28639618138424816</v>
      </c>
      <c r="O26" s="29">
        <f t="shared" si="8"/>
        <v>5.1801346422299268</v>
      </c>
      <c r="P26" s="29">
        <f t="shared" si="8"/>
        <v>-0.37151573828072226</v>
      </c>
      <c r="Q26" s="29">
        <f t="shared" si="8"/>
        <v>-0.1333581082857781</v>
      </c>
      <c r="R26" s="29">
        <f t="shared" si="8"/>
        <v>-2.2391588237943072E-2</v>
      </c>
      <c r="S26" s="29">
        <f t="shared" si="8"/>
        <v>-0.10876075111451344</v>
      </c>
      <c r="T26" s="29">
        <f t="shared" si="8"/>
        <v>3.276511910658801</v>
      </c>
      <c r="U26" s="29">
        <f t="shared" si="8"/>
        <v>0.21904129328590094</v>
      </c>
      <c r="V26" s="29">
        <f t="shared" si="8"/>
        <v>0.18966992389787007</v>
      </c>
      <c r="W26" s="29">
        <f t="shared" si="8"/>
        <v>-0.12330571441437388</v>
      </c>
      <c r="X26" s="29">
        <f t="shared" si="8"/>
        <v>0.4301008690953303</v>
      </c>
      <c r="Y26" s="29">
        <f t="shared" si="8"/>
        <v>23.739676978568966</v>
      </c>
    </row>
  </sheetData>
  <mergeCells count="8">
    <mergeCell ref="A26:B26"/>
    <mergeCell ref="A2:Y2"/>
    <mergeCell ref="A18:B18"/>
    <mergeCell ref="A19:B19"/>
    <mergeCell ref="A20:B20"/>
    <mergeCell ref="A21:B21"/>
    <mergeCell ref="A22:B22"/>
    <mergeCell ref="A25:B25"/>
  </mergeCells>
  <pageMargins left="0.75" right="0.75" top="1" bottom="1" header="0.5" footer="0.5"/>
  <pageSetup paperSize="5" scale="47" fitToHeight="0" orientation="landscape" r:id="rId1"/>
  <ignoredErrors>
    <ignoredError sqref="Y4:Y15" formulaRang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Center for State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Tallarico</dc:creator>
  <cp:lastModifiedBy>McLaughlin, Beth</cp:lastModifiedBy>
  <cp:lastPrinted>2021-01-12T15:28:11Z</cp:lastPrinted>
  <dcterms:created xsi:type="dcterms:W3CDTF">2014-09-11T19:02:01Z</dcterms:created>
  <dcterms:modified xsi:type="dcterms:W3CDTF">2021-01-15T19:07:32Z</dcterms:modified>
</cp:coreProperties>
</file>